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imulateur Viager" state="visible" r:id="rId4"/>
    <sheet sheetId="2" name="Comparateur" state="visible" r:id="rId5"/>
    <sheet sheetId="3" name="Tables" state="visible" r:id="rId6"/>
    <sheet sheetId="4" name="Optimiseur" state="visible" r:id="rId7"/>
  </sheets>
  <calcPr calcId="171027"/>
</workbook>
</file>

<file path=xl/sharedStrings.xml><?xml version="1.0" encoding="utf-8"?>
<sst xmlns="http://schemas.openxmlformats.org/spreadsheetml/2006/main" count="41" uniqueCount="41">
  <si>
    <t>SIMULATEUR DE RENTE VIAGERE - LUXEMBOURG</t>
  </si>
  <si>
    <t>Calculez votre rente en fonction de votre situation</t>
  </si>
  <si>
    <t>VOS INFORMATIONS</t>
  </si>
  <si>
    <t>RESULTATS</t>
  </si>
  <si>
    <t>Valeur estimee du bien (EUR)</t>
  </si>
  <si>
    <t>Esperance de vie (annees)</t>
  </si>
  <si>
    <t>Votre age</t>
  </si>
  <si>
    <t>Decote occupation (%)</t>
  </si>
  <si>
    <t>Sexe (1=Homme, 2=Femme)</t>
  </si>
  <si>
    <t>Valeur viagere (EUR)</t>
  </si>
  <si>
    <t>Type (1=Libre, 2=Occupe)</t>
  </si>
  <si>
    <t>Montant du bouquet (EUR)</t>
  </si>
  <si>
    <t>Bouquet souhaite (% de la valeur)</t>
  </si>
  <si>
    <t>Capital pour la rente (EUR)</t>
  </si>
  <si>
    <t>VOTRE RENTE MENSUELLE ESTIMEE</t>
  </si>
  <si>
    <t>Note: Ce calcul est une estimation. Contactez nos experts pour une evaluation precise.</t>
  </si>
  <si>
    <t>Tel: +352 20 42 04 70 | www.viager.lu</t>
  </si>
  <si>
    <t>COMPARATEUR: VIAGER LIBRE VS OCCUPE</t>
  </si>
  <si>
    <t>Element</t>
  </si>
  <si>
    <t>VIAGER LIBRE</t>
  </si>
  <si>
    <t>VIAGER OCCUPE</t>
  </si>
  <si>
    <t>Valeur du bien</t>
  </si>
  <si>
    <t>Decote occupation</t>
  </si>
  <si>
    <t>0%</t>
  </si>
  <si>
    <t>Valeur viagere</t>
  </si>
  <si>
    <t>Bouquet (15%)</t>
  </si>
  <si>
    <t>Capital rente</t>
  </si>
  <si>
    <t>RENTE MENSUELLE</t>
  </si>
  <si>
    <t>DIFFERENCE MENSUELLE EN FAVEUR DU VIAGER LIBRE</t>
  </si>
  <si>
    <t>TABLES D'ESPERANCE DE VIE - LUXEMBOURG 2024</t>
  </si>
  <si>
    <t>Age</t>
  </si>
  <si>
    <t>Homme (annees)</t>
  </si>
  <si>
    <t>Femme (annees)</t>
  </si>
  <si>
    <t>Source: Tables STATEC Luxembourg 2024 (estimations)</t>
  </si>
  <si>
    <t>OPTIMISEUR BOUQUET / RENTE</t>
  </si>
  <si>
    <t>Trouvez le meilleur equilibre entre capital immediat et revenus reguliers</t>
  </si>
  <si>
    <t>% Bouquet</t>
  </si>
  <si>
    <t>Bouquet (EUR)</t>
  </si>
  <si>
    <t>Rente/mois</t>
  </si>
  <si>
    <t>Rente/an</t>
  </si>
  <si>
    <t>Recommandation: Un bouquet de 10-20% offre un bon equilibre securite/revenu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</si>
</sst>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 &quot;EUR&quot;"/>
    <numFmt numFmtId="165" formatCode="+#,##0 &quot;EUR/mois&quot;"/>
  </numFmts>
  <fonts count="13" x14ac:knownFonts="1">
    <font>
      <color theme="1"/>
      <family val="2"/>
      <scheme val="minor"/>
      <sz val="11"/>
      <name val="Calibri"/>
    </font>
    <font>
      <b/>
      <color rgb="FFFFFFFF"/>
      <sz val="18"/>
    </font>
    <font>
      <i/>
      <sz val="11"/>
    </font>
    <font>
      <b/>
      <color rgb="FF1E3A5F"/>
      <sz val="14"/>
    </font>
    <font>
      <sz val="12"/>
    </font>
    <font>
      <b/>
      <sz val="12"/>
    </font>
    <font>
      <b/>
    </font>
    <font>
      <b/>
      <color rgb="FF2E7D32"/>
      <sz val="14"/>
    </font>
    <font>
      <b/>
      <color rgb="FFFFFFFF"/>
      <sz val="16"/>
    </font>
    <font>
      <i/>
      <color rgb="FF666666"/>
      <sz val="10"/>
    </font>
    <font>
      <b/>
      <color rgb="FF1E3A5F"/>
      <sz val="11"/>
    </font>
    <font>
      <b/>
      <color rgb="FFFFFFFF"/>
      <sz val="14"/>
    </font>
    <font>
      <i/>
      <color rgb="FF999999"/>
      <sz val="9"/>
    </font>
  </fonts>
  <fills count="12">
    <fill>
      <patternFill patternType="none"/>
    </fill>
    <fill>
      <patternFill patternType="gray125"/>
    </fill>
    <fill>
      <patternFill patternType="solid">
        <fgColor rgb="FF1E3A5F"/>
      </patternFill>
    </fill>
    <fill>
      <patternFill patternType="solid">
        <fgColor rgb="FFE8F4F8"/>
      </patternFill>
    </fill>
    <fill>
      <patternFill patternType="solid">
        <fgColor rgb="FFFFFDE7"/>
      </patternFill>
    </fill>
    <fill>
      <patternFill patternType="solid">
        <fgColor rgb="FFE8F5E9"/>
      </patternFill>
    </fill>
    <fill>
      <patternFill patternType="solid">
        <fgColor rgb="FF2E7D32"/>
      </patternFill>
    </fill>
    <fill>
      <patternFill patternType="solid">
        <fgColor rgb="FF81C784"/>
      </patternFill>
    </fill>
    <fill>
      <patternFill patternType="solid">
        <fgColor rgb="FFFFB74D"/>
      </patternFill>
    </fill>
    <fill>
      <patternFill patternType="solid">
        <fgColor rgb="FFFF9800"/>
      </patternFill>
    </fill>
    <fill>
      <patternFill patternType="solid">
        <fgColor rgb="FF1E88E5"/>
      </patternFill>
    </fill>
    <fill>
      <patternFill patternType="solid">
        <fgColor rgb="FFF5F5F5"/>
      </patternFill>
    </fill>
  </fills>
  <borders count="2">
    <border>
      <left/>
      <right/>
      <top/>
      <bottom/>
      <diagonal/>
    </border>
    <border>
      <left style="thin">
        <color rgb="FF1E3A5F"/>
      </left>
      <right style="thin">
        <color rgb="FF1E3A5F"/>
      </right>
      <top style="thin">
        <color rgb="FF1E3A5F"/>
      </top>
      <bottom style="thin">
        <color rgb="FF1E3A5F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3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9" fontId="5" fillId="4" borderId="1" xfId="0" applyNumberFormat="1" applyFont="1" applyFill="1" applyBorder="1" applyAlignment="1">
      <alignment horizontal="center" vertical="center"/>
    </xf>
    <xf numFmtId="164" fontId="6" fillId="5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/>
    </xf>
    <xf numFmtId="164" fontId="8" fillId="6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7" borderId="0" xfId="0" applyFont="1" applyFill="1" applyAlignment="1">
      <alignment horizontal="left" vertical="center"/>
    </xf>
    <xf numFmtId="0" fontId="3" fillId="8" borderId="0" xfId="0" applyFont="1" applyFill="1" applyAlignment="1">
      <alignment horizontal="left" vertical="center"/>
    </xf>
    <xf numFmtId="164" fontId="8" fillId="9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165" fontId="8" fillId="10" borderId="0" xfId="0" applyNumberFormat="1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11" borderId="0" xfId="0" applyFill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/>
    <xf numFmtId="0" fontId="6" fillId="5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E3A5F"/>
  </sheetPr>
  <dimension ref="B2:F22"/>
  <sheetFormatPr defaultRowHeight="15" outlineLevelRow="0" outlineLevelCol="0" x14ac:dyDescent="55"/>
  <cols>
    <col min="1" max="1" width="5" customWidth="1"/>
    <col min="2" max="2" width="35" customWidth="1"/>
    <col min="3" max="3" width="20" customWidth="1"/>
    <col min="4" max="4" width="5" customWidth="1"/>
    <col min="5" max="5" width="35" customWidth="1"/>
    <col min="6" max="6" width="20" customWidth="1"/>
    <col min="7" max="7" width="5" customWidth="1"/>
  </cols>
  <sheetData>
    <row r="2" ht="40" customHeight="1" spans="2:6" x14ac:dyDescent="0.25">
      <c r="B2" s="1" t="s">
        <v>0</v>
      </c>
      <c r="C2"/>
      <c r="D2"/>
      <c r="E2"/>
      <c r="F2"/>
    </row>
    <row r="3" spans="2:6" x14ac:dyDescent="0.25">
      <c r="B3" s="2" t="s">
        <v>1</v>
      </c>
      <c r="C3"/>
      <c r="D3"/>
      <c r="E3"/>
      <c r="F3"/>
    </row>
    <row r="5" ht="30" customHeight="1" spans="2:6" x14ac:dyDescent="0.25">
      <c r="B5" s="3" t="s">
        <v>2</v>
      </c>
      <c r="C5"/>
      <c r="E5" s="3" t="s">
        <v>3</v>
      </c>
      <c r="F5"/>
    </row>
    <row r="7" spans="2:6" x14ac:dyDescent="0.25">
      <c r="B7" s="4" t="s">
        <v>4</v>
      </c>
      <c r="C7" s="5">
        <v>700000</v>
      </c>
      <c r="E7" s="4" t="s">
        <v>5</v>
      </c>
      <c r="F7" s="6">
        <f>IF(C11=1,VLOOKUP(C9,Tables!A2:C51,2,TRUE),VLOOKUP(C9,Tables!A2:C51,3,TRUE))</f>
      </c>
    </row>
    <row r="9" spans="2:6" x14ac:dyDescent="0.25">
      <c r="B9" s="4" t="s">
        <v>6</v>
      </c>
      <c r="C9" s="5">
        <v>73</v>
      </c>
      <c r="E9" s="4" t="s">
        <v>7</v>
      </c>
      <c r="F9" s="6">
        <f>IF(C13=1,0,IF(C9&lt;70,0.35,IF(C9&lt;80,0.30,0.25)))</f>
      </c>
    </row>
    <row r="11" spans="2:6" x14ac:dyDescent="0.25">
      <c r="B11" s="4" t="s">
        <v>8</v>
      </c>
      <c r="C11" s="5">
        <v>2</v>
      </c>
      <c r="E11" s="4" t="s">
        <v>9</v>
      </c>
      <c r="F11" s="6">
        <f>C7*(1-F9)</f>
      </c>
    </row>
    <row r="13" spans="2:6" x14ac:dyDescent="0.25">
      <c r="B13" s="4" t="s">
        <v>10</v>
      </c>
      <c r="C13" s="5">
        <v>1</v>
      </c>
      <c r="E13" s="4" t="s">
        <v>11</v>
      </c>
      <c r="F13" s="6">
        <f>F11*C15</f>
      </c>
    </row>
    <row r="15" spans="2:6" x14ac:dyDescent="0.25">
      <c r="B15" s="4" t="s">
        <v>12</v>
      </c>
      <c r="C15" s="5">
        <v>0.15</v>
      </c>
      <c r="E15" s="4" t="s">
        <v>13</v>
      </c>
      <c r="F15" s="6">
        <f>F11-F13</f>
      </c>
    </row>
    <row r="18" spans="5:6" x14ac:dyDescent="0.25">
      <c r="E18" s="7" t="s">
        <v>14</v>
      </c>
      <c r="F18"/>
    </row>
    <row r="19" ht="45" customHeight="1" spans="5:6" x14ac:dyDescent="0.25">
      <c r="E19" s="8">
        <f>ROUND(F15/(F7*12),0)</f>
      </c>
      <c r="F19"/>
    </row>
    <row r="21" spans="2:6" x14ac:dyDescent="0.25">
      <c r="B21" s="9" t="s">
        <v>15</v>
      </c>
      <c r="C21"/>
      <c r="D21"/>
      <c r="E21"/>
      <c r="F21"/>
    </row>
    <row r="22" spans="2:6" x14ac:dyDescent="0.25">
      <c r="B22" s="10" t="s">
        <v>16</v>
      </c>
      <c r="C22"/>
      <c r="D22"/>
      <c r="E22"/>
      <c r="F22"/>
    </row>
  </sheetData>
  <mergeCells count="8">
    <mergeCell ref="B2:F2"/>
    <mergeCell ref="B3:F3"/>
    <mergeCell ref="B5:C5"/>
    <mergeCell ref="E5:F5"/>
    <mergeCell ref="E18:F18"/>
    <mergeCell ref="E19:F19"/>
    <mergeCell ref="B21:F21"/>
    <mergeCell ref="B22:F2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E7D32"/>
  </sheetPr>
  <dimension ref="B2:D14"/>
  <sheetFormatPr defaultRowHeight="15" outlineLevelRow="0" outlineLevelCol="0" x14ac:dyDescent="55"/>
  <cols>
    <col min="1" max="1" width="5" customWidth="1"/>
    <col min="2" max="2" width="30" customWidth="1"/>
    <col min="3" max="4" width="20" customWidth="1"/>
    <col min="5" max="5" width="5" customWidth="1"/>
  </cols>
  <sheetData>
    <row r="2" ht="40" customHeight="1" spans="2:4" x14ac:dyDescent="0.25">
      <c r="B2" s="1" t="s">
        <v>17</v>
      </c>
      <c r="C2"/>
      <c r="D2"/>
    </row>
    <row r="4" spans="2:4" x14ac:dyDescent="0.25">
      <c r="B4" s="3" t="s">
        <v>18</v>
      </c>
      <c r="C4" s="11" t="s">
        <v>19</v>
      </c>
      <c r="D4" s="12" t="s">
        <v>20</v>
      </c>
    </row>
    <row r="5" spans="2:4" x14ac:dyDescent="0.25">
      <c r="B5" s="4" t="s">
        <v>21</v>
      </c>
      <c r="C5" s="6">
        <f>Simulateur!C7</f>
      </c>
      <c r="D5" s="6">
        <f>Simulateur!C7</f>
      </c>
    </row>
    <row r="6" spans="2:4" x14ac:dyDescent="0.25">
      <c r="B6" s="4" t="s">
        <v>22</v>
      </c>
      <c r="C6" s="6" t="s">
        <v>23</v>
      </c>
      <c r="D6" s="6">
        <f>TEXT(IF(Simulateur!C9&lt;70,0.35,IF(Simulateur!C9&lt;80,0.30,0.25)),"0%")</f>
      </c>
    </row>
    <row r="7" spans="2:4" x14ac:dyDescent="0.25">
      <c r="B7" s="4" t="s">
        <v>24</v>
      </c>
      <c r="C7" s="6">
        <f>Simulateur!C7</f>
      </c>
      <c r="D7" s="6">
        <f>Simulateur!C7*(1-IF(Simulateur!C9&lt;70,0.35,IF(Simulateur!C9&lt;80,0.30,0.25)))</f>
      </c>
    </row>
    <row r="8" spans="2:4" x14ac:dyDescent="0.25">
      <c r="B8" s="4" t="s">
        <v>25</v>
      </c>
      <c r="C8" s="6">
        <f>Simulateur!C7*0.15</f>
      </c>
      <c r="D8" s="6">
        <f>Simulateur!C7*(1-IF(Simulateur!C9&lt;70,0.35,IF(Simulateur!C9&lt;80,0.30,0.25)))*0.15</f>
      </c>
    </row>
    <row r="9" spans="2:4" x14ac:dyDescent="0.25">
      <c r="B9" s="4" t="s">
        <v>26</v>
      </c>
      <c r="C9" s="6">
        <f>Simulateur!C7*0.85</f>
      </c>
      <c r="D9" s="6">
        <f>Simulateur!C7*(1-IF(Simulateur!C9&lt;70,0.35,IF(Simulateur!C9&lt;80,0.30,0.25)))*0.85</f>
      </c>
    </row>
    <row r="10" ht="35" customHeight="1" spans="2:4" x14ac:dyDescent="0.25">
      <c r="B10" s="4" t="s">
        <v>27</v>
      </c>
      <c r="C10" s="8">
        <f>ROUND(Simulateur!C7*0.85/(Simulateur!F7*12),0)</f>
      </c>
      <c r="D10" s="13">
        <f>ROUND(Simulateur!C7*(1-IF(Simulateur!C9&lt;70,0.35,IF(Simulateur!C9&lt;80,0.30,0.25)))*0.85/(Simulateur!F7*12),0)</f>
      </c>
    </row>
    <row r="13" spans="2:4" x14ac:dyDescent="0.25">
      <c r="B13" s="14" t="s">
        <v>28</v>
      </c>
      <c r="C13"/>
      <c r="D13"/>
    </row>
    <row r="14" ht="40" customHeight="1" spans="2:4" x14ac:dyDescent="0.25">
      <c r="B14" s="15">
        <f>C10-D10</f>
      </c>
      <c r="C14"/>
      <c r="D14"/>
    </row>
  </sheetData>
  <mergeCells count="3">
    <mergeCell ref="B2:D2"/>
    <mergeCell ref="B13:D13"/>
    <mergeCell ref="B14:D14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800"/>
  </sheetPr>
  <dimension ref="A1:C50"/>
  <sheetFormatPr defaultRowHeight="15" outlineLevelRow="0" outlineLevelCol="0" x14ac:dyDescent="55"/>
  <cols>
    <col min="1" max="1" width="10" customWidth="1"/>
    <col min="2" max="3" width="18" customWidth="1"/>
  </cols>
  <sheetData>
    <row r="1" ht="30" customHeight="1" spans="1:3" x14ac:dyDescent="0.25">
      <c r="A1" s="16" t="s">
        <v>29</v>
      </c>
      <c r="B1"/>
      <c r="C1"/>
    </row>
    <row r="2" spans="1:3" x14ac:dyDescent="0.25">
      <c r="A2" s="3" t="s">
        <v>30</v>
      </c>
      <c r="B2" s="3" t="s">
        <v>31</v>
      </c>
      <c r="C2" s="3" t="s">
        <v>32</v>
      </c>
    </row>
    <row r="3" spans="1:3" x14ac:dyDescent="0.25">
      <c r="A3" s="17">
        <v>55</v>
      </c>
      <c r="B3" s="17">
        <v>26.8</v>
      </c>
      <c r="C3" s="17">
        <v>30.5</v>
      </c>
    </row>
    <row r="4" spans="1:3" x14ac:dyDescent="0.25">
      <c r="A4" s="18">
        <v>56</v>
      </c>
      <c r="B4" s="18">
        <v>25.9</v>
      </c>
      <c r="C4" s="18">
        <v>29.5</v>
      </c>
    </row>
    <row r="5" spans="1:3" x14ac:dyDescent="0.25">
      <c r="A5" s="17">
        <v>57</v>
      </c>
      <c r="B5" s="17">
        <v>25</v>
      </c>
      <c r="C5" s="17">
        <v>28.6</v>
      </c>
    </row>
    <row r="6" spans="1:3" x14ac:dyDescent="0.25">
      <c r="A6" s="18">
        <v>58</v>
      </c>
      <c r="B6" s="18">
        <v>24.1</v>
      </c>
      <c r="C6" s="18">
        <v>27.7</v>
      </c>
    </row>
    <row r="7" spans="1:3" x14ac:dyDescent="0.25">
      <c r="A7" s="17">
        <v>59</v>
      </c>
      <c r="B7" s="17">
        <v>23.3</v>
      </c>
      <c r="C7" s="17">
        <v>26.8</v>
      </c>
    </row>
    <row r="8" spans="1:3" x14ac:dyDescent="0.25">
      <c r="A8" s="18">
        <v>60</v>
      </c>
      <c r="B8" s="18">
        <v>22.4</v>
      </c>
      <c r="C8" s="18">
        <v>25.9</v>
      </c>
    </row>
    <row r="9" spans="1:3" x14ac:dyDescent="0.25">
      <c r="A9" s="17">
        <v>61</v>
      </c>
      <c r="B9" s="17">
        <v>21.6</v>
      </c>
      <c r="C9" s="17">
        <v>25</v>
      </c>
    </row>
    <row r="10" spans="1:3" x14ac:dyDescent="0.25">
      <c r="A10" s="18">
        <v>62</v>
      </c>
      <c r="B10" s="18">
        <v>20.8</v>
      </c>
      <c r="C10" s="18">
        <v>24.1</v>
      </c>
    </row>
    <row r="11" spans="1:3" x14ac:dyDescent="0.25">
      <c r="A11" s="17">
        <v>63</v>
      </c>
      <c r="B11" s="17">
        <v>20</v>
      </c>
      <c r="C11" s="17">
        <v>23.2</v>
      </c>
    </row>
    <row r="12" spans="1:3" x14ac:dyDescent="0.25">
      <c r="A12" s="18">
        <v>64</v>
      </c>
      <c r="B12" s="18">
        <v>19.2</v>
      </c>
      <c r="C12" s="18">
        <v>22.4</v>
      </c>
    </row>
    <row r="13" spans="1:3" x14ac:dyDescent="0.25">
      <c r="A13" s="17">
        <v>65</v>
      </c>
      <c r="B13" s="17">
        <v>18.4</v>
      </c>
      <c r="C13" s="17">
        <v>21.5</v>
      </c>
    </row>
    <row r="14" spans="1:3" x14ac:dyDescent="0.25">
      <c r="A14" s="18">
        <v>66</v>
      </c>
      <c r="B14" s="18">
        <v>17.6</v>
      </c>
      <c r="C14" s="18">
        <v>20.7</v>
      </c>
    </row>
    <row r="15" spans="1:3" x14ac:dyDescent="0.25">
      <c r="A15" s="17">
        <v>67</v>
      </c>
      <c r="B15" s="17">
        <v>16.9</v>
      </c>
      <c r="C15" s="17">
        <v>19.8</v>
      </c>
    </row>
    <row r="16" spans="1:3" x14ac:dyDescent="0.25">
      <c r="A16" s="18">
        <v>68</v>
      </c>
      <c r="B16" s="18">
        <v>16.1</v>
      </c>
      <c r="C16" s="18">
        <v>19</v>
      </c>
    </row>
    <row r="17" spans="1:3" x14ac:dyDescent="0.25">
      <c r="A17" s="17">
        <v>69</v>
      </c>
      <c r="B17" s="17">
        <v>15.4</v>
      </c>
      <c r="C17" s="17">
        <v>18.2</v>
      </c>
    </row>
    <row r="18" spans="1:3" x14ac:dyDescent="0.25">
      <c r="A18" s="18">
        <v>70</v>
      </c>
      <c r="B18" s="18">
        <v>14.7</v>
      </c>
      <c r="C18" s="18">
        <v>17.4</v>
      </c>
    </row>
    <row r="19" spans="1:3" x14ac:dyDescent="0.25">
      <c r="A19" s="17">
        <v>71</v>
      </c>
      <c r="B19" s="17">
        <v>14</v>
      </c>
      <c r="C19" s="17">
        <v>16.6</v>
      </c>
    </row>
    <row r="20" spans="1:3" x14ac:dyDescent="0.25">
      <c r="A20" s="18">
        <v>72</v>
      </c>
      <c r="B20" s="18">
        <v>13.3</v>
      </c>
      <c r="C20" s="18">
        <v>15.8</v>
      </c>
    </row>
    <row r="21" spans="1:3" x14ac:dyDescent="0.25">
      <c r="A21" s="17">
        <v>73</v>
      </c>
      <c r="B21" s="17">
        <v>12.6</v>
      </c>
      <c r="C21" s="17">
        <v>15</v>
      </c>
    </row>
    <row r="22" spans="1:3" x14ac:dyDescent="0.25">
      <c r="A22" s="18">
        <v>74</v>
      </c>
      <c r="B22" s="18">
        <v>12</v>
      </c>
      <c r="C22" s="18">
        <v>14.3</v>
      </c>
    </row>
    <row r="23" spans="1:3" x14ac:dyDescent="0.25">
      <c r="A23" s="17">
        <v>75</v>
      </c>
      <c r="B23" s="17">
        <v>11.3</v>
      </c>
      <c r="C23" s="17">
        <v>13.5</v>
      </c>
    </row>
    <row r="24" spans="1:3" x14ac:dyDescent="0.25">
      <c r="A24" s="18">
        <v>76</v>
      </c>
      <c r="B24" s="18">
        <v>10.7</v>
      </c>
      <c r="C24" s="18">
        <v>12.8</v>
      </c>
    </row>
    <row r="25" spans="1:3" x14ac:dyDescent="0.25">
      <c r="A25" s="17">
        <v>77</v>
      </c>
      <c r="B25" s="17">
        <v>10.1</v>
      </c>
      <c r="C25" s="17">
        <v>12.1</v>
      </c>
    </row>
    <row r="26" spans="1:3" x14ac:dyDescent="0.25">
      <c r="A26" s="18">
        <v>78</v>
      </c>
      <c r="B26" s="18">
        <v>9.5</v>
      </c>
      <c r="C26" s="18">
        <v>11.4</v>
      </c>
    </row>
    <row r="27" spans="1:3" x14ac:dyDescent="0.25">
      <c r="A27" s="17">
        <v>79</v>
      </c>
      <c r="B27" s="17">
        <v>8.9</v>
      </c>
      <c r="C27" s="17">
        <v>10.7</v>
      </c>
    </row>
    <row r="28" spans="1:3" x14ac:dyDescent="0.25">
      <c r="A28" s="18">
        <v>80</v>
      </c>
      <c r="B28" s="18">
        <v>8.4</v>
      </c>
      <c r="C28" s="18">
        <v>10.1</v>
      </c>
    </row>
    <row r="29" spans="1:3" x14ac:dyDescent="0.25">
      <c r="A29" s="17">
        <v>81</v>
      </c>
      <c r="B29" s="17">
        <v>7.8</v>
      </c>
      <c r="C29" s="17">
        <v>9.4</v>
      </c>
    </row>
    <row r="30" spans="1:3" x14ac:dyDescent="0.25">
      <c r="A30" s="18">
        <v>82</v>
      </c>
      <c r="B30" s="18">
        <v>7.3</v>
      </c>
      <c r="C30" s="18">
        <v>8.8</v>
      </c>
    </row>
    <row r="31" spans="1:3" x14ac:dyDescent="0.25">
      <c r="A31" s="17">
        <v>83</v>
      </c>
      <c r="B31" s="17">
        <v>6.8</v>
      </c>
      <c r="C31" s="17">
        <v>8.2</v>
      </c>
    </row>
    <row r="32" spans="1:3" x14ac:dyDescent="0.25">
      <c r="A32" s="18">
        <v>84</v>
      </c>
      <c r="B32" s="18">
        <v>6.4</v>
      </c>
      <c r="C32" s="18">
        <v>7.7</v>
      </c>
    </row>
    <row r="33" spans="1:3" x14ac:dyDescent="0.25">
      <c r="A33" s="17">
        <v>85</v>
      </c>
      <c r="B33" s="17">
        <v>5.9</v>
      </c>
      <c r="C33" s="17">
        <v>7.1</v>
      </c>
    </row>
    <row r="34" spans="1:3" x14ac:dyDescent="0.25">
      <c r="A34" s="18">
        <v>86</v>
      </c>
      <c r="B34" s="18">
        <v>5.5</v>
      </c>
      <c r="C34" s="18">
        <v>6.6</v>
      </c>
    </row>
    <row r="35" spans="1:3" x14ac:dyDescent="0.25">
      <c r="A35" s="17">
        <v>87</v>
      </c>
      <c r="B35" s="17">
        <v>5.1</v>
      </c>
      <c r="C35" s="17">
        <v>6.1</v>
      </c>
    </row>
    <row r="36" spans="1:3" x14ac:dyDescent="0.25">
      <c r="A36" s="18">
        <v>88</v>
      </c>
      <c r="B36" s="18">
        <v>4.8</v>
      </c>
      <c r="C36" s="18">
        <v>5.7</v>
      </c>
    </row>
    <row r="37" spans="1:3" x14ac:dyDescent="0.25">
      <c r="A37" s="17">
        <v>89</v>
      </c>
      <c r="B37" s="17">
        <v>4.4</v>
      </c>
      <c r="C37" s="17">
        <v>5.3</v>
      </c>
    </row>
    <row r="38" spans="1:3" x14ac:dyDescent="0.25">
      <c r="A38" s="18">
        <v>90</v>
      </c>
      <c r="B38" s="18">
        <v>4.1</v>
      </c>
      <c r="C38" s="18">
        <v>4.9</v>
      </c>
    </row>
    <row r="39" spans="1:3" x14ac:dyDescent="0.25">
      <c r="A39" s="17">
        <v>91</v>
      </c>
      <c r="B39" s="17">
        <v>3.8</v>
      </c>
      <c r="C39" s="17">
        <v>4.5</v>
      </c>
    </row>
    <row r="40" spans="1:3" x14ac:dyDescent="0.25">
      <c r="A40" s="18">
        <v>92</v>
      </c>
      <c r="B40" s="18">
        <v>3.5</v>
      </c>
      <c r="C40" s="18">
        <v>4.2</v>
      </c>
    </row>
    <row r="41" spans="1:3" x14ac:dyDescent="0.25">
      <c r="A41" s="17">
        <v>93</v>
      </c>
      <c r="B41" s="17">
        <v>3.3</v>
      </c>
      <c r="C41" s="17">
        <v>3.9</v>
      </c>
    </row>
    <row r="42" spans="1:3" x14ac:dyDescent="0.25">
      <c r="A42" s="18">
        <v>94</v>
      </c>
      <c r="B42" s="18">
        <v>3</v>
      </c>
      <c r="C42" s="18">
        <v>3.6</v>
      </c>
    </row>
    <row r="43" spans="1:3" x14ac:dyDescent="0.25">
      <c r="A43" s="17">
        <v>95</v>
      </c>
      <c r="B43" s="17">
        <v>2.8</v>
      </c>
      <c r="C43" s="17">
        <v>3.3</v>
      </c>
    </row>
    <row r="44" spans="1:3" x14ac:dyDescent="0.25">
      <c r="A44" s="18">
        <v>96</v>
      </c>
      <c r="B44" s="18">
        <v>2.6</v>
      </c>
      <c r="C44" s="18">
        <v>3.1</v>
      </c>
    </row>
    <row r="45" spans="1:3" x14ac:dyDescent="0.25">
      <c r="A45" s="17">
        <v>97</v>
      </c>
      <c r="B45" s="17">
        <v>2.4</v>
      </c>
      <c r="C45" s="17">
        <v>2.9</v>
      </c>
    </row>
    <row r="46" spans="1:3" x14ac:dyDescent="0.25">
      <c r="A46" s="18">
        <v>98</v>
      </c>
      <c r="B46" s="18">
        <v>2.2</v>
      </c>
      <c r="C46" s="18">
        <v>2.7</v>
      </c>
    </row>
    <row r="47" spans="1:3" x14ac:dyDescent="0.25">
      <c r="A47" s="17">
        <v>99</v>
      </c>
      <c r="B47" s="17">
        <v>2.1</v>
      </c>
      <c r="C47" s="17">
        <v>2.5</v>
      </c>
    </row>
    <row r="48" spans="1:3" x14ac:dyDescent="0.25">
      <c r="A48" s="18">
        <v>100</v>
      </c>
      <c r="B48" s="18">
        <v>1.9</v>
      </c>
      <c r="C48" s="18">
        <v>2.3</v>
      </c>
    </row>
    <row r="50" spans="1:3" x14ac:dyDescent="0.25">
      <c r="A50" s="19" t="s">
        <v>33</v>
      </c>
      <c r="B50"/>
      <c r="C50"/>
    </row>
  </sheetData>
  <mergeCells count="2">
    <mergeCell ref="A1:C1"/>
    <mergeCell ref="A50:C50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C27B0"/>
  </sheetPr>
  <dimension ref="B2:E15"/>
  <sheetFormatPr defaultRowHeight="15" outlineLevelRow="0" outlineLevelCol="0" x14ac:dyDescent="55"/>
  <cols>
    <col min="1" max="1" width="5" customWidth="1"/>
    <col min="2" max="2" width="15" customWidth="1"/>
    <col min="3" max="5" width="18" customWidth="1"/>
    <col min="6" max="6" width="5" customWidth="1"/>
  </cols>
  <sheetData>
    <row r="2" ht="40" customHeight="1" spans="2:5" x14ac:dyDescent="0.25">
      <c r="B2" s="1" t="s">
        <v>34</v>
      </c>
      <c r="C2"/>
      <c r="D2"/>
      <c r="E2"/>
    </row>
    <row r="3" spans="2:5" x14ac:dyDescent="0.25">
      <c r="B3" s="2" t="s">
        <v>35</v>
      </c>
      <c r="C3"/>
      <c r="D3"/>
      <c r="E3"/>
    </row>
    <row r="5" spans="2:5" x14ac:dyDescent="0.25">
      <c r="B5" s="3" t="s">
        <v>36</v>
      </c>
      <c r="C5" s="3" t="s">
        <v>37</v>
      </c>
      <c r="D5" s="3" t="s">
        <v>38</v>
      </c>
      <c r="E5" s="3" t="s">
        <v>39</v>
      </c>
    </row>
    <row r="6" spans="2:5" x14ac:dyDescent="0.25">
      <c r="B6" s="18">
        <v>0</v>
      </c>
      <c r="C6" s="6">
        <f>Simulateur!F11*0</f>
      </c>
      <c r="D6" s="6">
        <f>ROUND((Simulateur!F11*(1-0))/(Simulateur!F7*12),0)</f>
      </c>
      <c r="E6" s="6">
        <f>D6*12</f>
      </c>
    </row>
    <row r="7" spans="2:5" x14ac:dyDescent="0.25">
      <c r="B7" s="18">
        <v>0.1</v>
      </c>
      <c r="C7" s="6">
        <f>Simulateur!F11*0.1</f>
      </c>
      <c r="D7" s="6">
        <f>ROUND((Simulateur!F11*(1-0.1))/(Simulateur!F7*12),0)</f>
      </c>
      <c r="E7" s="6">
        <f>D7*12</f>
      </c>
    </row>
    <row r="8" spans="2:5" x14ac:dyDescent="0.25">
      <c r="B8" s="20">
        <v>0.15</v>
      </c>
      <c r="C8" s="6">
        <f>Simulateur!F11*0.15</f>
      </c>
      <c r="D8" s="6">
        <f>ROUND((Simulateur!F11*(1-0.15))/(Simulateur!F7*12),0)</f>
      </c>
      <c r="E8" s="6">
        <f>D8*12</f>
      </c>
    </row>
    <row r="9" spans="2:5" x14ac:dyDescent="0.25">
      <c r="B9" s="18">
        <v>0.2</v>
      </c>
      <c r="C9" s="6">
        <f>Simulateur!F11*0.2</f>
      </c>
      <c r="D9" s="6">
        <f>ROUND((Simulateur!F11*(1-0.2))/(Simulateur!F7*12),0)</f>
      </c>
      <c r="E9" s="6">
        <f>D9*12</f>
      </c>
    </row>
    <row r="10" spans="2:5" x14ac:dyDescent="0.25">
      <c r="B10" s="18">
        <v>0.25</v>
      </c>
      <c r="C10" s="6">
        <f>Simulateur!F11*0.25</f>
      </c>
      <c r="D10" s="6">
        <f>ROUND((Simulateur!F11*(1-0.25))/(Simulateur!F7*12),0)</f>
      </c>
      <c r="E10" s="6">
        <f>D10*12</f>
      </c>
    </row>
    <row r="11" spans="2:5" x14ac:dyDescent="0.25">
      <c r="B11" s="18">
        <v>0.3</v>
      </c>
      <c r="C11" s="6">
        <f>Simulateur!F11*0.3</f>
      </c>
      <c r="D11" s="6">
        <f>ROUND((Simulateur!F11*(1-0.3))/(Simulateur!F7*12),0)</f>
      </c>
      <c r="E11" s="6">
        <f>D11*12</f>
      </c>
    </row>
    <row r="12" spans="2:5" x14ac:dyDescent="0.25">
      <c r="B12" s="18">
        <v>0.35</v>
      </c>
      <c r="C12" s="6">
        <f>Simulateur!F11*0.35</f>
      </c>
      <c r="D12" s="6">
        <f>ROUND((Simulateur!F11*(1-0.35))/(Simulateur!F7*12),0)</f>
      </c>
      <c r="E12" s="6">
        <f>D12*12</f>
      </c>
    </row>
    <row r="13" spans="2:5" x14ac:dyDescent="0.25">
      <c r="B13" s="18">
        <v>0.4</v>
      </c>
      <c r="C13" s="6">
        <f>Simulateur!F11*0.4</f>
      </c>
      <c r="D13" s="6">
        <f>ROUND((Simulateur!F11*(1-0.4))/(Simulateur!F7*12),0)</f>
      </c>
      <c r="E13" s="6">
        <f>D13*12</f>
      </c>
    </row>
    <row r="15" spans="2:5" x14ac:dyDescent="0.25">
      <c r="B15" s="9" t="s">
        <v>40</v>
      </c>
      <c r="C15"/>
      <c r="D15"/>
      <c r="E15"/>
    </row>
  </sheetData>
  <mergeCells count="3">
    <mergeCell ref="B2:E2"/>
    <mergeCell ref="B3:E3"/>
    <mergeCell ref="B15:E15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Simulateur Viager</vt:lpstr>
      <vt:lpstr>Comparateur</vt:lpstr>
      <vt:lpstr>Tables</vt:lpstr>
      <vt:lpstr>Optimiseur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Viager Luxembourg</dc:creator>
  <dc:title/>
  <dc:subject/>
  <dc:description/>
  <cp:keywords/>
  <cp:category/>
  <cp:lastModifiedBy>Unknown</cp:lastModifiedBy>
  <dcterms:created xsi:type="dcterms:W3CDTF">2026-01-18T00:11:58Z</dcterms:created>
  <dcterms:modified xsi:type="dcterms:W3CDTF">2026-01-18T00:11:58Z</dcterms:modified>
</cp:coreProperties>
</file>